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deruy\Desktop\01. BAO\TGC\"/>
    </mc:Choice>
  </mc:AlternateContent>
  <xr:revisionPtr revIDLastSave="0" documentId="13_ncr:1_{266A558E-C098-4E82-9558-4F506CD09325}" xr6:coauthVersionLast="34" xr6:coauthVersionMax="34" xr10:uidLastSave="{00000000-0000-0000-0000-000000000000}"/>
  <bookViews>
    <workbookView xWindow="0" yWindow="0" windowWidth="21600" windowHeight="10270" xr2:uid="{018F63CD-8EBA-4CED-9791-47997EB332AE}"/>
  </bookViews>
  <sheets>
    <sheet name="Calcul du remboursement" sheetId="6" r:id="rId1"/>
    <sheet name="Feuil2" sheetId="5" r:id="rId2"/>
    <sheet name="Feuil1" sheetId="1" state="hidden" r:id="rId3"/>
    <sheet name="Feuil3" sheetId="4" state="hidden" r:id="rId4"/>
  </sheets>
  <definedNames>
    <definedName name="_xlnm.Print_Area" localSheetId="0">'Calcul du remboursement'!$A$1:$H$38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6" l="1"/>
  <c r="E18" i="6"/>
  <c r="E16" i="6"/>
  <c r="H25" i="6"/>
  <c r="H23" i="6"/>
  <c r="H21" i="6"/>
  <c r="F34" i="6" l="1"/>
  <c r="F32" i="6"/>
  <c r="F30" i="6"/>
  <c r="H29" i="6" s="1"/>
  <c r="F26" i="6"/>
  <c r="F24" i="6"/>
  <c r="F22" i="6"/>
  <c r="H33" i="6" l="1"/>
  <c r="E34" i="6"/>
  <c r="H31" i="6"/>
  <c r="E32" i="6"/>
  <c r="E30" i="6"/>
  <c r="E26" i="6"/>
  <c r="E24" i="6"/>
  <c r="E22" i="6"/>
  <c r="G21" i="6"/>
  <c r="F20" i="6"/>
  <c r="F18" i="6"/>
  <c r="F16" i="6"/>
  <c r="E13" i="6"/>
  <c r="F13" i="6" s="1"/>
  <c r="H13" i="6" s="1"/>
  <c r="H3" i="6" s="1"/>
  <c r="D6" i="6"/>
  <c r="D5" i="6"/>
  <c r="D4" i="6"/>
  <c r="H4" i="6" s="1"/>
  <c r="D3" i="6"/>
  <c r="G15" i="6" l="1"/>
  <c r="H15" i="6" s="1"/>
  <c r="G17" i="6"/>
  <c r="H17" i="6" s="1"/>
  <c r="G19" i="6"/>
  <c r="H19" i="6" s="1"/>
  <c r="H5" i="6"/>
  <c r="H35" i="6"/>
  <c r="H6" i="6"/>
  <c r="H7" i="6" l="1"/>
  <c r="H27" i="6"/>
  <c r="H36" i="6" s="1"/>
  <c r="H37" i="6" s="1"/>
  <c r="H38" i="6" l="1"/>
  <c r="D9" i="1" l="1"/>
  <c r="C14" i="4"/>
  <c r="C12" i="4"/>
  <c r="C10" i="4"/>
  <c r="E6" i="1"/>
  <c r="E5" i="1"/>
  <c r="E4" i="1"/>
  <c r="J28" i="1"/>
  <c r="I28" i="1"/>
  <c r="I34" i="1" s="1"/>
  <c r="J27" i="1"/>
  <c r="J33" i="1" s="1"/>
  <c r="I27" i="1"/>
  <c r="I33" i="1" s="1"/>
  <c r="J26" i="1"/>
  <c r="J32" i="1" s="1"/>
  <c r="I26" i="1"/>
  <c r="I32" i="1" s="1"/>
  <c r="E7" i="1" l="1"/>
  <c r="F5" i="1" s="1"/>
  <c r="G5" i="1" s="1"/>
  <c r="H5" i="1" s="1"/>
  <c r="K33" i="1"/>
  <c r="K26" i="1"/>
  <c r="K32" i="1"/>
  <c r="K34" i="1"/>
  <c r="K28" i="1"/>
  <c r="J34" i="1"/>
  <c r="K27" i="1"/>
  <c r="F4" i="1" l="1"/>
  <c r="G4" i="1" s="1"/>
  <c r="H4" i="1" s="1"/>
  <c r="F6" i="1"/>
  <c r="G6" i="1" s="1"/>
  <c r="H6" i="1" s="1"/>
  <c r="G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Dao DERUY</author>
  </authors>
  <commentList>
    <comment ref="H2" authorId="0" shapeId="0" xr:uid="{3B77A8F5-33D3-473D-9122-F332E3E8DA00}">
      <text>
        <r>
          <rPr>
            <b/>
            <sz val="9"/>
            <color indexed="81"/>
            <rFont val="Tahoma"/>
            <family val="2"/>
          </rPr>
          <t>SAISIR le taux d'abattement personnalisé ICI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A2358E38-DE52-437F-862E-94CD3DBD3360}">
      <text>
        <r>
          <rPr>
            <sz val="9"/>
            <color indexed="81"/>
            <rFont val="Tahoma"/>
            <family val="2"/>
          </rPr>
          <t xml:space="preserve">appliqué pour toutes les assiettes sauf en mode réel
</t>
        </r>
      </text>
    </comment>
  </commentList>
</comments>
</file>

<file path=xl/sharedStrings.xml><?xml version="1.0" encoding="utf-8"?>
<sst xmlns="http://schemas.openxmlformats.org/spreadsheetml/2006/main" count="105" uniqueCount="80">
  <si>
    <t>Taux pondéré</t>
  </si>
  <si>
    <t>TAUX TGC</t>
  </si>
  <si>
    <t>VALEUR_CAF</t>
  </si>
  <si>
    <t>MONTANT_TGI</t>
  </si>
  <si>
    <t>MONTANT_TBI</t>
  </si>
  <si>
    <t>MONTANT_TP</t>
  </si>
  <si>
    <t>MONTANT_TFA</t>
  </si>
  <si>
    <t>MONTANT_AUTRES</t>
  </si>
  <si>
    <t>MONTANTS TTC</t>
  </si>
  <si>
    <t>TAXES SUPPRIMEES</t>
  </si>
  <si>
    <t>TAUX MOYEN</t>
  </si>
  <si>
    <t>0.25</t>
  </si>
  <si>
    <t>0.5</t>
  </si>
  <si>
    <t>1</t>
  </si>
  <si>
    <t>Montants "margés" hypothèse 1,30</t>
  </si>
  <si>
    <t>TAUX 2nd rang</t>
  </si>
  <si>
    <t>Stock</t>
  </si>
  <si>
    <t>Taux de TGC</t>
  </si>
  <si>
    <t>Montant TGC contenue dans le stock</t>
  </si>
  <si>
    <t>Montant de remboursement par taux de TGC</t>
  </si>
  <si>
    <t>Montant remboursement forfaitaire</t>
  </si>
  <si>
    <t>Taux de désarmement par taux de TGC</t>
  </si>
  <si>
    <t>RANG 1</t>
  </si>
  <si>
    <t>RANG 2</t>
  </si>
  <si>
    <t>Valeur du stock</t>
  </si>
  <si>
    <t>Méthode réelle</t>
  </si>
  <si>
    <t>X</t>
  </si>
  <si>
    <t>Méthode forfaitaire</t>
  </si>
  <si>
    <t>Biens 
importés par 
le bénéficiaire</t>
  </si>
  <si>
    <t>Biens revendus
 dans l'état
 dans lequel ils 
ont été importés</t>
  </si>
  <si>
    <t>En cours de production</t>
  </si>
  <si>
    <t>Stock de produits finis</t>
  </si>
  <si>
    <t>Matières
 premières</t>
  </si>
  <si>
    <t>Stock de 
matières premières</t>
  </si>
  <si>
    <t>Biens soumis au 
taux réduit de la TGC</t>
  </si>
  <si>
    <t>Biens soumis au
 taux normal de la TGC</t>
  </si>
  <si>
    <t>Biens soumis au 
taux supérieur de la TGC</t>
  </si>
  <si>
    <t>Dépréciation</t>
  </si>
  <si>
    <t>Réfaction 3%</t>
  </si>
  <si>
    <t>Taux forfaitaire</t>
  </si>
  <si>
    <t>A%</t>
  </si>
  <si>
    <t>B%</t>
  </si>
  <si>
    <t>C%</t>
  </si>
  <si>
    <t>Remboursement</t>
  </si>
  <si>
    <t>Total 1er rang</t>
  </si>
  <si>
    <t>Biens importés
 par un tiers</t>
  </si>
  <si>
    <t>Total 2nd rang</t>
  </si>
  <si>
    <t>Total droits à remboursement</t>
  </si>
  <si>
    <t>% Dépréciation</t>
  </si>
  <si>
    <t>Assiette</t>
  </si>
  <si>
    <t>Total</t>
  </si>
  <si>
    <t xml:space="preserve">
</t>
  </si>
  <si>
    <t xml:space="preserve">Taux moyen personnalisé 
</t>
  </si>
  <si>
    <t>Assiette
de remboursement</t>
  </si>
  <si>
    <t>Taux moyen personnalisé communiqué par la DSF</t>
  </si>
  <si>
    <t>Matières
 premières et emballages</t>
  </si>
  <si>
    <t>Taux de réfaction</t>
  </si>
  <si>
    <t>Total valeur stock marchandises de rang 2</t>
  </si>
  <si>
    <t>Total remboursement au comptant</t>
  </si>
  <si>
    <t>Crédit d'impôt sur les 4 prochains exercices</t>
  </si>
  <si>
    <t xml:space="preserve">Total valeur stock mat 1ières </t>
  </si>
  <si>
    <t>Remboursement du rang 2</t>
  </si>
  <si>
    <t>Remboursement au réel du rang 1</t>
  </si>
  <si>
    <t>Remboursement forfaitaire du rang 1</t>
  </si>
  <si>
    <t>Remboursement sur Mat. 1ières</t>
  </si>
  <si>
    <t xml:space="preserve">Total des remboursements </t>
  </si>
  <si>
    <t>Mode d'emploi</t>
  </si>
  <si>
    <t xml:space="preserve">1. Ne saisir QUE dans les cases en jaune </t>
  </si>
  <si>
    <t>2. Saisir les case grisées ou hachurées risque de dégrader les formules de calcul et fausser les résultats</t>
  </si>
  <si>
    <t>3. Commencer par saisir dans la cellule H2, le taux d'abattement personnalisé qui vous a été communiqué par l'ARTI</t>
  </si>
  <si>
    <t>Biens soumis au 
taux de TGC de 3%</t>
  </si>
  <si>
    <t>Biens soumis au taux de TGC de 11%</t>
  </si>
  <si>
    <t>Biens soumis au 
taux de TGC de 22%</t>
  </si>
  <si>
    <r>
      <rPr>
        <b/>
        <sz val="22"/>
        <color theme="1"/>
        <rFont val="Calibri"/>
        <family val="2"/>
        <scheme val="minor"/>
      </rPr>
      <t xml:space="preserve">RANG 2 </t>
    </r>
    <r>
      <rPr>
        <b/>
        <sz val="14"/>
        <color theme="1"/>
        <rFont val="Calibri"/>
        <family val="2"/>
        <scheme val="minor"/>
      </rPr>
      <t xml:space="preserve">: </t>
    </r>
    <r>
      <rPr>
        <b/>
        <sz val="20"/>
        <color theme="1"/>
        <rFont val="Calibri"/>
        <family val="2"/>
        <scheme val="minor"/>
      </rPr>
      <t>Biens importés
 par un tiers</t>
    </r>
  </si>
  <si>
    <r>
      <rPr>
        <b/>
        <sz val="22"/>
        <color theme="1"/>
        <rFont val="Calibri"/>
        <family val="2"/>
        <scheme val="minor"/>
      </rPr>
      <t>RANG 1 :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Biens 
importés par 
le bénéficiaire</t>
    </r>
  </si>
  <si>
    <t>4. Cliquer ensuite sur les cellules jaunes correspondantes à votre statut et suivre les insctructions qui apparaissent</t>
  </si>
  <si>
    <t>5. Vérifier à la fin du remplissage que le total des stocks ventilés correspond au total de votre inventaire</t>
  </si>
  <si>
    <t>Total stock de rang 1 éligibles au remb réel</t>
  </si>
  <si>
    <t>Total stock de rang 1 éligibles au remb forfaitaire</t>
  </si>
  <si>
    <t xml:space="preserve">Taux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</si>
</sst>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%"/>
    <numFmt numFmtId="165" formatCode="_(* #,##0_);_(* \(#,##0\);_(* &quot;-&quot;??_);_(@_)"/>
    <numFmt numFmtId="167" formatCode="_-* #,##0\ _€_-;\-* #,##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Dialog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4" fillId="0" borderId="1" xfId="1" applyNumberFormat="1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10" fontId="3" fillId="0" borderId="6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5" fillId="0" borderId="6" xfId="0" applyNumberFormat="1" applyFont="1" applyBorder="1"/>
    <xf numFmtId="165" fontId="0" fillId="0" borderId="11" xfId="0" applyNumberFormat="1" applyBorder="1" applyAlignment="1">
      <alignment horizontal="center"/>
    </xf>
    <xf numFmtId="165" fontId="0" fillId="0" borderId="11" xfId="0" applyNumberFormat="1" applyBorder="1"/>
    <xf numFmtId="10" fontId="5" fillId="0" borderId="12" xfId="0" applyNumberFormat="1" applyFont="1" applyBorder="1"/>
    <xf numFmtId="3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41" fontId="0" fillId="0" borderId="0" xfId="2" applyNumberFormat="1" applyFont="1" applyBorder="1"/>
    <xf numFmtId="41" fontId="0" fillId="0" borderId="0" xfId="0" applyNumberFormat="1" applyBorder="1"/>
    <xf numFmtId="10" fontId="0" fillId="0" borderId="0" xfId="3" applyNumberFormat="1" applyFont="1" applyBorder="1"/>
    <xf numFmtId="164" fontId="0" fillId="0" borderId="0" xfId="3" applyNumberFormat="1" applyFont="1"/>
    <xf numFmtId="0" fontId="0" fillId="0" borderId="0" xfId="0" applyFill="1"/>
    <xf numFmtId="0" fontId="0" fillId="0" borderId="0" xfId="0" applyFill="1" applyBorder="1"/>
    <xf numFmtId="3" fontId="0" fillId="0" borderId="0" xfId="0" applyNumberFormat="1" applyFill="1" applyBorder="1"/>
    <xf numFmtId="164" fontId="0" fillId="0" borderId="0" xfId="0" applyNumberFormat="1" applyFill="1" applyBorder="1"/>
    <xf numFmtId="0" fontId="0" fillId="2" borderId="0" xfId="0" applyFill="1"/>
    <xf numFmtId="9" fontId="0" fillId="0" borderId="0" xfId="0" applyNumberFormat="1" applyAlignment="1">
      <alignment horizontal="center" vertical="center"/>
    </xf>
    <xf numFmtId="0" fontId="0" fillId="0" borderId="0" xfId="0" applyFont="1" applyFill="1"/>
    <xf numFmtId="10" fontId="0" fillId="0" borderId="0" xfId="0" applyNumberFormat="1" applyAlignment="1">
      <alignment horizontal="center" vertical="center"/>
    </xf>
    <xf numFmtId="9" fontId="0" fillId="0" borderId="1" xfId="0" applyNumberFormat="1" applyBorder="1"/>
    <xf numFmtId="0" fontId="2" fillId="0" borderId="0" xfId="0" applyFont="1"/>
    <xf numFmtId="41" fontId="0" fillId="0" borderId="1" xfId="2" applyNumberFormat="1" applyFont="1" applyBorder="1"/>
    <xf numFmtId="10" fontId="0" fillId="0" borderId="1" xfId="3" applyNumberFormat="1" applyFont="1" applyBorder="1"/>
    <xf numFmtId="164" fontId="0" fillId="0" borderId="1" xfId="3" applyNumberFormat="1" applyFont="1" applyBorder="1"/>
    <xf numFmtId="41" fontId="0" fillId="0" borderId="1" xfId="0" applyNumberFormat="1" applyBorder="1"/>
    <xf numFmtId="9" fontId="0" fillId="0" borderId="16" xfId="0" applyNumberFormat="1" applyBorder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6" fillId="0" borderId="1" xfId="0" applyFont="1" applyFill="1" applyBorder="1" applyAlignment="1">
      <alignment wrapText="1"/>
    </xf>
    <xf numFmtId="9" fontId="7" fillId="4" borderId="1" xfId="0" applyNumberFormat="1" applyFont="1" applyFill="1" applyBorder="1"/>
    <xf numFmtId="3" fontId="0" fillId="3" borderId="1" xfId="0" applyNumberFormat="1" applyFill="1" applyBorder="1"/>
    <xf numFmtId="0" fontId="2" fillId="6" borderId="13" xfId="0" applyFont="1" applyFill="1" applyBorder="1" applyAlignment="1"/>
    <xf numFmtId="0" fontId="2" fillId="6" borderId="21" xfId="0" applyFont="1" applyFill="1" applyBorder="1" applyAlignment="1"/>
    <xf numFmtId="0" fontId="2" fillId="6" borderId="4" xfId="0" applyFont="1" applyFill="1" applyBorder="1" applyAlignment="1"/>
    <xf numFmtId="0" fontId="14" fillId="0" borderId="5" xfId="0" applyFont="1" applyBorder="1" applyAlignment="1">
      <alignment wrapText="1"/>
    </xf>
    <xf numFmtId="0" fontId="0" fillId="6" borderId="3" xfId="0" applyFont="1" applyFill="1" applyBorder="1" applyAlignment="1"/>
    <xf numFmtId="0" fontId="0" fillId="6" borderId="1" xfId="0" applyFont="1" applyFill="1" applyBorder="1" applyAlignment="1"/>
    <xf numFmtId="9" fontId="12" fillId="5" borderId="3" xfId="0" applyNumberFormat="1" applyFont="1" applyFill="1" applyBorder="1" applyAlignment="1" applyProtection="1">
      <alignment horizontal="center"/>
      <protection locked="0"/>
    </xf>
    <xf numFmtId="9" fontId="21" fillId="5" borderId="27" xfId="0" applyNumberFormat="1" applyFont="1" applyFill="1" applyBorder="1" applyAlignment="1" applyProtection="1">
      <alignment horizontal="right"/>
      <protection locked="0"/>
    </xf>
    <xf numFmtId="9" fontId="12" fillId="5" borderId="17" xfId="0" applyNumberFormat="1" applyFont="1" applyFill="1" applyBorder="1" applyAlignment="1" applyProtection="1">
      <alignment horizontal="center"/>
      <protection locked="0"/>
    </xf>
    <xf numFmtId="3" fontId="9" fillId="5" borderId="5" xfId="0" applyNumberFormat="1" applyFont="1" applyFill="1" applyBorder="1" applyProtection="1">
      <protection locked="0"/>
    </xf>
    <xf numFmtId="3" fontId="9" fillId="5" borderId="38" xfId="0" applyNumberFormat="1" applyFont="1" applyFill="1" applyBorder="1" applyProtection="1">
      <protection locked="0"/>
    </xf>
    <xf numFmtId="9" fontId="12" fillId="5" borderId="1" xfId="0" applyNumberFormat="1" applyFont="1" applyFill="1" applyBorder="1" applyAlignment="1" applyProtection="1">
      <alignment horizontal="center"/>
      <protection locked="0"/>
    </xf>
    <xf numFmtId="0" fontId="22" fillId="0" borderId="2" xfId="0" applyFont="1" applyBorder="1" applyAlignment="1">
      <alignment horizontal="center" vertical="center"/>
    </xf>
    <xf numFmtId="3" fontId="9" fillId="5" borderId="48" xfId="0" applyNumberFormat="1" applyFont="1" applyFill="1" applyBorder="1" applyProtection="1">
      <protection locked="0"/>
    </xf>
    <xf numFmtId="3" fontId="11" fillId="2" borderId="1" xfId="0" applyNumberFormat="1" applyFont="1" applyFill="1" applyBorder="1" applyAlignment="1" applyProtection="1">
      <alignment horizontal="right"/>
      <protection hidden="1"/>
    </xf>
    <xf numFmtId="9" fontId="19" fillId="7" borderId="43" xfId="0" applyNumberFormat="1" applyFont="1" applyFill="1" applyBorder="1" applyAlignment="1" applyProtection="1">
      <alignment horizontal="right"/>
      <protection hidden="1"/>
    </xf>
    <xf numFmtId="3" fontId="17" fillId="2" borderId="4" xfId="0" applyNumberFormat="1" applyFont="1" applyFill="1" applyBorder="1" applyAlignment="1" applyProtection="1">
      <alignment horizontal="right"/>
      <protection hidden="1"/>
    </xf>
    <xf numFmtId="3" fontId="17" fillId="2" borderId="6" xfId="0" applyNumberFormat="1" applyFont="1" applyFill="1" applyBorder="1" applyAlignment="1" applyProtection="1">
      <alignment horizontal="right"/>
      <protection hidden="1"/>
    </xf>
    <xf numFmtId="3" fontId="17" fillId="2" borderId="24" xfId="0" applyNumberFormat="1" applyFont="1" applyFill="1" applyBorder="1" applyAlignment="1" applyProtection="1">
      <alignment horizontal="right"/>
      <protection hidden="1"/>
    </xf>
    <xf numFmtId="3" fontId="18" fillId="2" borderId="32" xfId="0" applyNumberFormat="1" applyFont="1" applyFill="1" applyBorder="1" applyAlignment="1" applyProtection="1">
      <alignment horizontal="right"/>
      <protection hidden="1"/>
    </xf>
    <xf numFmtId="3" fontId="11" fillId="2" borderId="16" xfId="0" applyNumberFormat="1" applyFont="1" applyFill="1" applyBorder="1" applyProtection="1">
      <protection hidden="1"/>
    </xf>
    <xf numFmtId="3" fontId="11" fillId="2" borderId="1" xfId="0" applyNumberFormat="1" applyFont="1" applyFill="1" applyBorder="1" applyProtection="1">
      <protection hidden="1"/>
    </xf>
    <xf numFmtId="3" fontId="11" fillId="2" borderId="47" xfId="0" applyNumberFormat="1" applyFont="1" applyFill="1" applyBorder="1" applyProtection="1">
      <protection hidden="1"/>
    </xf>
    <xf numFmtId="41" fontId="8" fillId="0" borderId="23" xfId="0" applyNumberFormat="1" applyFont="1" applyBorder="1" applyProtection="1">
      <protection hidden="1"/>
    </xf>
    <xf numFmtId="41" fontId="15" fillId="8" borderId="32" xfId="0" applyNumberFormat="1" applyFont="1" applyFill="1" applyBorder="1" applyProtection="1">
      <protection hidden="1"/>
    </xf>
    <xf numFmtId="0" fontId="25" fillId="0" borderId="0" xfId="0" applyFont="1" applyAlignment="1">
      <alignment horizontal="center"/>
    </xf>
    <xf numFmtId="9" fontId="27" fillId="5" borderId="31" xfId="3" applyFont="1" applyFill="1" applyBorder="1" applyAlignment="1" applyProtection="1">
      <protection locked="0"/>
    </xf>
    <xf numFmtId="3" fontId="11" fillId="2" borderId="3" xfId="0" applyNumberFormat="1" applyFont="1" applyFill="1" applyBorder="1" applyAlignment="1" applyProtection="1">
      <alignment horizontal="right"/>
      <protection hidden="1"/>
    </xf>
    <xf numFmtId="9" fontId="12" fillId="5" borderId="3" xfId="3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wrapText="1"/>
    </xf>
    <xf numFmtId="3" fontId="11" fillId="2" borderId="11" xfId="0" applyNumberFormat="1" applyFont="1" applyFill="1" applyBorder="1" applyProtection="1">
      <protection hidden="1"/>
    </xf>
    <xf numFmtId="0" fontId="23" fillId="0" borderId="5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20" fillId="0" borderId="41" xfId="0" applyFont="1" applyFill="1" applyBorder="1" applyAlignment="1" applyProtection="1">
      <alignment horizontal="left" vertical="center" wrapText="1"/>
    </xf>
    <xf numFmtId="0" fontId="20" fillId="0" borderId="42" xfId="0" applyFont="1" applyFill="1" applyBorder="1" applyAlignment="1" applyProtection="1">
      <alignment horizontal="left" vertical="center" wrapText="1"/>
    </xf>
    <xf numFmtId="0" fontId="23" fillId="0" borderId="2" xfId="0" applyFont="1" applyBorder="1" applyAlignment="1" applyProtection="1">
      <alignment horizontal="left" vertical="center" wrapText="1"/>
    </xf>
    <xf numFmtId="0" fontId="23" fillId="0" borderId="3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0" fontId="30" fillId="2" borderId="1" xfId="0" applyNumberFormat="1" applyFont="1" applyFill="1" applyBorder="1" applyAlignment="1" applyProtection="1">
      <alignment horizontal="center" vertical="center"/>
      <protection hidden="1"/>
    </xf>
    <xf numFmtId="10" fontId="30" fillId="2" borderId="47" xfId="0" applyNumberFormat="1" applyFont="1" applyFill="1" applyBorder="1" applyAlignment="1" applyProtection="1">
      <alignment horizontal="center" vertical="center"/>
      <protection hidden="1"/>
    </xf>
    <xf numFmtId="3" fontId="11" fillId="2" borderId="6" xfId="0" applyNumberFormat="1" applyFont="1" applyFill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11" xfId="0" applyFont="1" applyBorder="1" applyAlignment="1" applyProtection="1">
      <alignment horizontal="left" vertical="center" wrapText="1"/>
    </xf>
    <xf numFmtId="0" fontId="18" fillId="0" borderId="33" xfId="0" applyFont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left" vertical="center" wrapText="1"/>
    </xf>
    <xf numFmtId="10" fontId="30" fillId="2" borderId="16" xfId="0" applyNumberFormat="1" applyFont="1" applyFill="1" applyBorder="1" applyAlignment="1" applyProtection="1">
      <alignment horizontal="center" vertical="center"/>
      <protection hidden="1"/>
    </xf>
    <xf numFmtId="10" fontId="30" fillId="2" borderId="17" xfId="0" applyNumberFormat="1" applyFont="1" applyFill="1" applyBorder="1" applyAlignment="1" applyProtection="1">
      <alignment horizontal="center" vertical="center"/>
      <protection hidden="1"/>
    </xf>
    <xf numFmtId="3" fontId="11" fillId="2" borderId="24" xfId="0" applyNumberFormat="1" applyFont="1" applyFill="1" applyBorder="1" applyAlignment="1" applyProtection="1">
      <alignment horizontal="center" vertical="center"/>
      <protection hidden="1"/>
    </xf>
    <xf numFmtId="3" fontId="11" fillId="2" borderId="25" xfId="0" applyNumberFormat="1" applyFont="1" applyFill="1" applyBorder="1" applyAlignment="1" applyProtection="1">
      <alignment horizontal="center" vertical="center"/>
      <protection hidden="1"/>
    </xf>
    <xf numFmtId="3" fontId="11" fillId="2" borderId="28" xfId="0" applyNumberFormat="1" applyFont="1" applyFill="1" applyBorder="1" applyAlignment="1" applyProtection="1">
      <alignment horizontal="center" vertical="center"/>
      <protection hidden="1"/>
    </xf>
    <xf numFmtId="0" fontId="28" fillId="0" borderId="3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9" fillId="8" borderId="29" xfId="0" applyFont="1" applyFill="1" applyBorder="1" applyAlignment="1">
      <alignment horizontal="left"/>
    </xf>
    <xf numFmtId="0" fontId="29" fillId="8" borderId="30" xfId="0" applyFont="1" applyFill="1" applyBorder="1" applyAlignment="1">
      <alignment horizontal="left"/>
    </xf>
    <xf numFmtId="0" fontId="29" fillId="8" borderId="31" xfId="0" applyFont="1" applyFill="1" applyBorder="1" applyAlignment="1">
      <alignment horizontal="left"/>
    </xf>
    <xf numFmtId="0" fontId="29" fillId="8" borderId="18" xfId="0" applyFont="1" applyFill="1" applyBorder="1" applyAlignment="1">
      <alignment horizontal="left"/>
    </xf>
    <xf numFmtId="0" fontId="29" fillId="8" borderId="35" xfId="0" applyFont="1" applyFill="1" applyBorder="1" applyAlignment="1">
      <alignment horizontal="left"/>
    </xf>
    <xf numFmtId="0" fontId="29" fillId="8" borderId="36" xfId="0" applyFont="1" applyFill="1" applyBorder="1" applyAlignment="1">
      <alignment horizontal="left"/>
    </xf>
    <xf numFmtId="0" fontId="29" fillId="8" borderId="37" xfId="0" applyFont="1" applyFill="1" applyBorder="1" applyAlignment="1">
      <alignment horizontal="left"/>
    </xf>
    <xf numFmtId="3" fontId="11" fillId="2" borderId="49" xfId="0" applyNumberFormat="1" applyFont="1" applyFill="1" applyBorder="1" applyAlignment="1" applyProtection="1">
      <alignment horizontal="center" vertical="center"/>
      <protection hidden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10" fontId="28" fillId="7" borderId="26" xfId="0" applyNumberFormat="1" applyFont="1" applyFill="1" applyBorder="1" applyAlignment="1" applyProtection="1">
      <alignment horizontal="center" vertical="center"/>
      <protection hidden="1"/>
    </xf>
    <xf numFmtId="10" fontId="28" fillId="7" borderId="9" xfId="0" applyNumberFormat="1" applyFont="1" applyFill="1" applyBorder="1" applyAlignment="1" applyProtection="1">
      <alignment horizontal="center" vertical="center"/>
      <protection hidden="1"/>
    </xf>
    <xf numFmtId="41" fontId="10" fillId="7" borderId="27" xfId="0" applyNumberFormat="1" applyFont="1" applyFill="1" applyBorder="1" applyAlignment="1" applyProtection="1">
      <alignment horizontal="center"/>
      <protection hidden="1"/>
    </xf>
    <xf numFmtId="41" fontId="10" fillId="7" borderId="25" xfId="0" applyNumberFormat="1" applyFont="1" applyFill="1" applyBorder="1" applyAlignment="1" applyProtection="1">
      <alignment horizontal="center"/>
      <protection hidden="1"/>
    </xf>
    <xf numFmtId="10" fontId="28" fillId="7" borderId="7" xfId="0" applyNumberFormat="1" applyFont="1" applyFill="1" applyBorder="1" applyAlignment="1" applyProtection="1">
      <alignment horizontal="center" vertical="center"/>
      <protection hidden="1"/>
    </xf>
    <xf numFmtId="41" fontId="10" fillId="7" borderId="24" xfId="0" applyNumberFormat="1" applyFont="1" applyFill="1" applyBorder="1" applyAlignment="1" applyProtection="1">
      <alignment horizontal="center"/>
      <protection hidden="1"/>
    </xf>
    <xf numFmtId="10" fontId="28" fillId="7" borderId="52" xfId="0" applyNumberFormat="1" applyFont="1" applyFill="1" applyBorder="1" applyAlignment="1" applyProtection="1">
      <alignment horizontal="center" vertical="center"/>
      <protection hidden="1"/>
    </xf>
    <xf numFmtId="41" fontId="10" fillId="7" borderId="28" xfId="0" applyNumberFormat="1" applyFont="1" applyFill="1" applyBorder="1" applyAlignment="1" applyProtection="1">
      <alignment horizontal="center"/>
      <protection hidden="1"/>
    </xf>
    <xf numFmtId="41" fontId="10" fillId="7" borderId="46" xfId="0" applyNumberFormat="1" applyFont="1" applyFill="1" applyBorder="1" applyAlignment="1" applyProtection="1">
      <alignment horizontal="center"/>
      <protection hidden="1"/>
    </xf>
    <xf numFmtId="10" fontId="30" fillId="2" borderId="3" xfId="0" applyNumberFormat="1" applyFont="1" applyFill="1" applyBorder="1" applyAlignment="1" applyProtection="1">
      <alignment horizontal="center" vertical="center"/>
      <protection hidden="1"/>
    </xf>
    <xf numFmtId="3" fontId="11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7" fontId="0" fillId="0" borderId="0" xfId="1" applyNumberFormat="1" applyFont="1"/>
    <xf numFmtId="167" fontId="0" fillId="0" borderId="0" xfId="0" applyNumberFormat="1"/>
    <xf numFmtId="10" fontId="0" fillId="0" borderId="0" xfId="3" applyNumberFormat="1" applyFont="1"/>
    <xf numFmtId="3" fontId="9" fillId="5" borderId="22" xfId="0" applyNumberFormat="1" applyFont="1" applyFill="1" applyBorder="1" applyProtection="1">
      <protection locked="0"/>
    </xf>
    <xf numFmtId="3" fontId="11" fillId="2" borderId="53" xfId="0" applyNumberFormat="1" applyFont="1" applyFill="1" applyBorder="1" applyProtection="1">
      <protection hidden="1"/>
    </xf>
    <xf numFmtId="3" fontId="11" fillId="2" borderId="23" xfId="0" applyNumberFormat="1" applyFont="1" applyFill="1" applyBorder="1" applyProtection="1">
      <protection hidden="1"/>
    </xf>
    <xf numFmtId="0" fontId="22" fillId="0" borderId="54" xfId="0" applyFont="1" applyBorder="1" applyAlignment="1">
      <alignment horizontal="center" vertical="center"/>
    </xf>
    <xf numFmtId="0" fontId="2" fillId="6" borderId="9" xfId="0" applyFont="1" applyFill="1" applyBorder="1" applyAlignment="1"/>
    <xf numFmtId="9" fontId="12" fillId="5" borderId="20" xfId="0" applyNumberFormat="1" applyFont="1" applyFill="1" applyBorder="1" applyAlignment="1" applyProtection="1">
      <alignment horizontal="center"/>
      <protection locked="0"/>
    </xf>
    <xf numFmtId="0" fontId="2" fillId="6" borderId="55" xfId="0" applyFont="1" applyFill="1" applyBorder="1" applyAlignment="1"/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2" fillId="0" borderId="35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35</xdr:row>
      <xdr:rowOff>63501</xdr:rowOff>
    </xdr:from>
    <xdr:to>
      <xdr:col>2</xdr:col>
      <xdr:colOff>446255</xdr:colOff>
      <xdr:row>37</xdr:row>
      <xdr:rowOff>102313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4BDDC1-C975-416B-950E-F7AF433E73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83" y="14478001"/>
          <a:ext cx="1521522" cy="737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03D0-64D7-4283-B58B-01CD4678C63F}">
  <dimension ref="B1:O38"/>
  <sheetViews>
    <sheetView showGridLines="0" tabSelected="1" zoomScale="51" zoomScaleNormal="51" workbookViewId="0">
      <selection activeCell="J17" sqref="J17"/>
    </sheetView>
  </sheetViews>
  <sheetFormatPr baseColWidth="10" defaultRowHeight="14.5"/>
  <cols>
    <col min="2" max="2" width="15.54296875" customWidth="1"/>
    <col min="3" max="3" width="25.90625" customWidth="1"/>
    <col min="4" max="4" width="23.81640625" customWidth="1"/>
    <col min="5" max="8" width="21.26953125" customWidth="1"/>
    <col min="9" max="9" width="1.36328125" customWidth="1"/>
    <col min="10" max="10" width="113" customWidth="1"/>
    <col min="12" max="12" width="13.26953125" bestFit="1" customWidth="1"/>
    <col min="14" max="14" width="13.26953125" bestFit="1" customWidth="1"/>
  </cols>
  <sheetData>
    <row r="1" spans="2:15" ht="82" customHeight="1" thickBot="1"/>
    <row r="2" spans="2:15" ht="30" customHeight="1" thickBot="1">
      <c r="B2" s="87" t="s">
        <v>54</v>
      </c>
      <c r="C2" s="88"/>
      <c r="D2" s="88"/>
      <c r="E2" s="88"/>
      <c r="F2" s="88"/>
      <c r="G2" s="88"/>
      <c r="H2" s="60"/>
      <c r="J2" s="78" t="s">
        <v>66</v>
      </c>
    </row>
    <row r="3" spans="2:15" ht="35" customHeight="1">
      <c r="B3" s="89" t="s">
        <v>77</v>
      </c>
      <c r="C3" s="90"/>
      <c r="D3" s="80">
        <f>D13</f>
        <v>0</v>
      </c>
      <c r="E3" s="91" t="s">
        <v>62</v>
      </c>
      <c r="F3" s="91"/>
      <c r="G3" s="91"/>
      <c r="H3" s="69">
        <f>H13</f>
        <v>0</v>
      </c>
      <c r="J3" t="s">
        <v>67</v>
      </c>
    </row>
    <row r="4" spans="2:15" ht="35" customHeight="1">
      <c r="B4" s="84" t="s">
        <v>78</v>
      </c>
      <c r="C4" s="85"/>
      <c r="D4" s="67">
        <f>D16+D18+D20</f>
        <v>0</v>
      </c>
      <c r="E4" s="86" t="s">
        <v>63</v>
      </c>
      <c r="F4" s="86"/>
      <c r="G4" s="86"/>
      <c r="H4" s="70">
        <f>(H2*D4*(1-$D$7))*(1-E14)</f>
        <v>0</v>
      </c>
      <c r="J4" t="s">
        <v>68</v>
      </c>
    </row>
    <row r="5" spans="2:15" ht="35" customHeight="1">
      <c r="B5" s="84" t="s">
        <v>60</v>
      </c>
      <c r="C5" s="85"/>
      <c r="D5" s="67">
        <f>D22+D24+D26</f>
        <v>0</v>
      </c>
      <c r="E5" s="86" t="s">
        <v>64</v>
      </c>
      <c r="F5" s="86"/>
      <c r="G5" s="86"/>
      <c r="H5" s="70">
        <f>SUM(H21:H26)</f>
        <v>0</v>
      </c>
      <c r="J5" t="s">
        <v>69</v>
      </c>
    </row>
    <row r="6" spans="2:15" ht="34" customHeight="1" thickBot="1">
      <c r="B6" s="84" t="s">
        <v>57</v>
      </c>
      <c r="C6" s="85"/>
      <c r="D6" s="67">
        <f>D30+D32+D34</f>
        <v>0</v>
      </c>
      <c r="E6" s="95" t="s">
        <v>61</v>
      </c>
      <c r="F6" s="95"/>
      <c r="G6" s="95"/>
      <c r="H6" s="71">
        <f>SUM(H29:H34)</f>
        <v>0</v>
      </c>
      <c r="J6" t="s">
        <v>75</v>
      </c>
    </row>
    <row r="7" spans="2:15" ht="29.5" customHeight="1" thickBot="1">
      <c r="B7" s="96" t="s">
        <v>56</v>
      </c>
      <c r="C7" s="97"/>
      <c r="D7" s="68">
        <v>0</v>
      </c>
      <c r="E7" s="98" t="s">
        <v>65</v>
      </c>
      <c r="F7" s="99"/>
      <c r="G7" s="99"/>
      <c r="H7" s="72">
        <f>SUM(H3:H6)</f>
        <v>0</v>
      </c>
      <c r="J7" t="s">
        <v>76</v>
      </c>
    </row>
    <row r="10" spans="2:15" ht="15" thickBot="1">
      <c r="I10" s="4"/>
    </row>
    <row r="11" spans="2:15" ht="31.5" thickBot="1">
      <c r="B11" s="41"/>
      <c r="C11" s="41"/>
      <c r="D11" s="146" t="s">
        <v>24</v>
      </c>
      <c r="E11" s="147" t="s">
        <v>37</v>
      </c>
      <c r="F11" s="148" t="s">
        <v>53</v>
      </c>
      <c r="G11" s="149" t="s">
        <v>79</v>
      </c>
      <c r="H11" s="150" t="s">
        <v>43</v>
      </c>
      <c r="L11" s="136"/>
      <c r="M11" s="138"/>
      <c r="N11" s="136"/>
      <c r="O11" s="138"/>
    </row>
    <row r="12" spans="2:15" ht="34.5" customHeight="1">
      <c r="B12" s="152" t="s">
        <v>74</v>
      </c>
      <c r="C12" s="153" t="s">
        <v>29</v>
      </c>
      <c r="D12" s="142" t="s">
        <v>25</v>
      </c>
      <c r="E12" s="61"/>
      <c r="F12" s="143"/>
      <c r="G12" s="144"/>
      <c r="H12" s="145"/>
      <c r="L12" s="136"/>
      <c r="M12" s="138"/>
      <c r="N12" s="136"/>
      <c r="O12" s="138"/>
    </row>
    <row r="13" spans="2:15" ht="34.5" customHeight="1" thickBot="1">
      <c r="B13" s="154"/>
      <c r="C13" s="155"/>
      <c r="D13" s="139"/>
      <c r="E13" s="83">
        <f>D13*E12</f>
        <v>0</v>
      </c>
      <c r="F13" s="140">
        <f>D13-E13</f>
        <v>0</v>
      </c>
      <c r="G13" s="83"/>
      <c r="H13" s="141">
        <f>G12*F13</f>
        <v>0</v>
      </c>
      <c r="L13" s="136"/>
      <c r="M13" s="138"/>
      <c r="N13" s="136"/>
      <c r="O13" s="138"/>
    </row>
    <row r="14" spans="2:15" ht="34.5" customHeight="1">
      <c r="B14" s="154"/>
      <c r="C14" s="155"/>
      <c r="D14" s="65" t="s">
        <v>27</v>
      </c>
      <c r="E14" s="81"/>
      <c r="F14" s="54"/>
      <c r="G14" s="54"/>
      <c r="H14" s="55"/>
      <c r="L14" s="137"/>
    </row>
    <row r="15" spans="2:15" ht="41" customHeight="1">
      <c r="B15" s="154"/>
      <c r="C15" s="155"/>
      <c r="D15" s="56" t="s">
        <v>70</v>
      </c>
      <c r="E15" s="53"/>
      <c r="F15" s="53"/>
      <c r="G15" s="100">
        <f>IFERROR( H4*(F16-F16*100/103)/((F16-F16*100/103)+(F18-F18*100/111)+(F20-F20*100/122))/D16,0)</f>
        <v>0</v>
      </c>
      <c r="H15" s="102">
        <f>D16*G15</f>
        <v>0</v>
      </c>
    </row>
    <row r="16" spans="2:15" ht="34.5" customHeight="1">
      <c r="B16" s="154"/>
      <c r="C16" s="155"/>
      <c r="D16" s="62"/>
      <c r="E16" s="74">
        <f>D16*E14</f>
        <v>0</v>
      </c>
      <c r="F16" s="74">
        <f>(D16-E16)-((D16-E16)*D$7)</f>
        <v>0</v>
      </c>
      <c r="G16" s="101"/>
      <c r="H16" s="103"/>
    </row>
    <row r="17" spans="2:8" ht="41" customHeight="1">
      <c r="B17" s="154"/>
      <c r="C17" s="155"/>
      <c r="D17" s="56" t="s">
        <v>71</v>
      </c>
      <c r="E17" s="53"/>
      <c r="F17" s="53"/>
      <c r="G17" s="100">
        <f>IFERROR( H4*(F18-F18*100/111)/((F16-F16*100/103)+(F18-F18*100/111)+(F20-F20*100/122))/D18,0)</f>
        <v>0</v>
      </c>
      <c r="H17" s="102">
        <f>D18*G17</f>
        <v>0</v>
      </c>
    </row>
    <row r="18" spans="2:8" ht="34.5" customHeight="1">
      <c r="B18" s="154"/>
      <c r="C18" s="155"/>
      <c r="D18" s="62"/>
      <c r="E18" s="74">
        <f>D18*E14</f>
        <v>0</v>
      </c>
      <c r="F18" s="74">
        <f>(D18-E18)-((D18-E18)*D$7)</f>
        <v>0</v>
      </c>
      <c r="G18" s="101"/>
      <c r="H18" s="103"/>
    </row>
    <row r="19" spans="2:8" ht="45" customHeight="1">
      <c r="B19" s="154"/>
      <c r="C19" s="155"/>
      <c r="D19" s="56" t="s">
        <v>72</v>
      </c>
      <c r="E19" s="53"/>
      <c r="F19" s="53"/>
      <c r="G19" s="100">
        <f>IFERROR( H4*(F20-F20*100/122)/((F16-F16*100/103)+(F18-F18*100/111)+(F20-F20*100/122))/D20,0)</f>
        <v>0</v>
      </c>
      <c r="H19" s="102">
        <f>D20*G19</f>
        <v>0</v>
      </c>
    </row>
    <row r="20" spans="2:8" ht="35.5" customHeight="1" thickBot="1">
      <c r="B20" s="154"/>
      <c r="C20" s="155"/>
      <c r="D20" s="63"/>
      <c r="E20" s="73">
        <f>D20*E14</f>
        <v>0</v>
      </c>
      <c r="F20" s="74">
        <f>(D20-E20)-((D20-E20)*D$7)</f>
        <v>0</v>
      </c>
      <c r="G20" s="101"/>
      <c r="H20" s="104"/>
    </row>
    <row r="21" spans="2:8" ht="34.5" customHeight="1">
      <c r="B21" s="154"/>
      <c r="C21" s="155" t="s">
        <v>55</v>
      </c>
      <c r="D21" s="56" t="s">
        <v>33</v>
      </c>
      <c r="E21" s="59">
        <v>0</v>
      </c>
      <c r="F21" s="57"/>
      <c r="G21" s="130">
        <f>6%*100/106</f>
        <v>5.6603773584905662E-2</v>
      </c>
      <c r="H21" s="131">
        <f>G21*D22</f>
        <v>0</v>
      </c>
    </row>
    <row r="22" spans="2:8" ht="34.5" customHeight="1">
      <c r="B22" s="154"/>
      <c r="C22" s="156"/>
      <c r="D22" s="62">
        <v>0</v>
      </c>
      <c r="E22" s="74">
        <f>E21*D22</f>
        <v>0</v>
      </c>
      <c r="F22" s="74">
        <f>(D22-E22)-((D22-E22)*D$7)</f>
        <v>0</v>
      </c>
      <c r="G22" s="92"/>
      <c r="H22" s="94"/>
    </row>
    <row r="23" spans="2:8" ht="34.5" customHeight="1">
      <c r="B23" s="154"/>
      <c r="C23" s="156"/>
      <c r="D23" s="56" t="s">
        <v>30</v>
      </c>
      <c r="E23" s="64">
        <v>0</v>
      </c>
      <c r="F23" s="58"/>
      <c r="G23" s="92">
        <v>0.02</v>
      </c>
      <c r="H23" s="94">
        <f>G23*D24</f>
        <v>0</v>
      </c>
    </row>
    <row r="24" spans="2:8" ht="34.5" customHeight="1">
      <c r="B24" s="154"/>
      <c r="C24" s="156"/>
      <c r="D24" s="62">
        <v>0</v>
      </c>
      <c r="E24" s="74">
        <f>E23*D24</f>
        <v>0</v>
      </c>
      <c r="F24" s="74">
        <f>(D24-E24)-((D24-E24)*D$7)</f>
        <v>0</v>
      </c>
      <c r="G24" s="92"/>
      <c r="H24" s="94"/>
    </row>
    <row r="25" spans="2:8" ht="34.5" customHeight="1">
      <c r="B25" s="154"/>
      <c r="C25" s="156"/>
      <c r="D25" s="56" t="s">
        <v>31</v>
      </c>
      <c r="E25" s="64">
        <v>0</v>
      </c>
      <c r="F25" s="58"/>
      <c r="G25" s="92"/>
      <c r="H25" s="94">
        <f>G23*D26</f>
        <v>0</v>
      </c>
    </row>
    <row r="26" spans="2:8" ht="34.5" customHeight="1" thickBot="1">
      <c r="B26" s="157"/>
      <c r="C26" s="158"/>
      <c r="D26" s="66">
        <v>0</v>
      </c>
      <c r="E26" s="75">
        <f>E25*D26</f>
        <v>0</v>
      </c>
      <c r="F26" s="75">
        <f>(D26-E26)-((D26-E26)*D$7)</f>
        <v>0</v>
      </c>
      <c r="G26" s="93"/>
      <c r="H26" s="114"/>
    </row>
    <row r="27" spans="2:8" ht="29" customHeight="1" thickTop="1" thickBot="1">
      <c r="B27" s="105" t="s">
        <v>44</v>
      </c>
      <c r="C27" s="105"/>
      <c r="D27" s="105"/>
      <c r="E27" s="105"/>
      <c r="F27" s="105"/>
      <c r="G27" s="106"/>
      <c r="H27" s="76">
        <f>SUM(H15:H26,H12)</f>
        <v>0</v>
      </c>
    </row>
    <row r="28" spans="2:8" ht="6" customHeight="1" thickBot="1">
      <c r="B28" s="41"/>
      <c r="C28" s="41"/>
      <c r="D28" s="41"/>
      <c r="E28" s="41"/>
      <c r="F28" s="41"/>
      <c r="G28" s="41"/>
      <c r="H28" s="151"/>
    </row>
    <row r="29" spans="2:8" ht="32" customHeight="1">
      <c r="B29" s="115" t="s">
        <v>73</v>
      </c>
      <c r="C29" s="116"/>
      <c r="D29" s="82" t="s">
        <v>70</v>
      </c>
      <c r="E29" s="59">
        <v>0</v>
      </c>
      <c r="F29" s="54"/>
      <c r="G29" s="121">
        <v>0.05</v>
      </c>
      <c r="H29" s="123">
        <f>F30*G29</f>
        <v>0</v>
      </c>
    </row>
    <row r="30" spans="2:8" ht="32" customHeight="1">
      <c r="B30" s="117"/>
      <c r="C30" s="118"/>
      <c r="D30" s="62">
        <v>0</v>
      </c>
      <c r="E30" s="74">
        <f>D30*E29</f>
        <v>0</v>
      </c>
      <c r="F30" s="74">
        <f>(D30-E30)-((D30-E30)*D$7)</f>
        <v>0</v>
      </c>
      <c r="G30" s="122"/>
      <c r="H30" s="124"/>
    </row>
    <row r="31" spans="2:8" ht="32" customHeight="1">
      <c r="B31" s="117"/>
      <c r="C31" s="118"/>
      <c r="D31" s="56" t="s">
        <v>71</v>
      </c>
      <c r="E31" s="61">
        <v>0</v>
      </c>
      <c r="F31" s="53"/>
      <c r="G31" s="125">
        <v>0.105</v>
      </c>
      <c r="H31" s="126">
        <f>F32*G31</f>
        <v>0</v>
      </c>
    </row>
    <row r="32" spans="2:8" ht="32" customHeight="1">
      <c r="B32" s="117"/>
      <c r="C32" s="118"/>
      <c r="D32" s="62"/>
      <c r="E32" s="74">
        <f>D32*E31</f>
        <v>0</v>
      </c>
      <c r="F32" s="74">
        <f>(D32-E32)-((D32-E32)*D$7)</f>
        <v>0</v>
      </c>
      <c r="G32" s="122"/>
      <c r="H32" s="124"/>
    </row>
    <row r="33" spans="2:8" ht="32" customHeight="1">
      <c r="B33" s="117"/>
      <c r="C33" s="118"/>
      <c r="D33" s="56" t="s">
        <v>72</v>
      </c>
      <c r="E33" s="61">
        <v>0</v>
      </c>
      <c r="F33" s="53"/>
      <c r="G33" s="125">
        <v>0.14000000000000001</v>
      </c>
      <c r="H33" s="128">
        <f>F34*G33</f>
        <v>0</v>
      </c>
    </row>
    <row r="34" spans="2:8" ht="32" customHeight="1" thickBot="1">
      <c r="B34" s="119"/>
      <c r="C34" s="120"/>
      <c r="D34" s="66"/>
      <c r="E34" s="75">
        <f>D34*E33</f>
        <v>0</v>
      </c>
      <c r="F34" s="75">
        <f>(D34-E34)-((D34-E34)*D$7)</f>
        <v>0</v>
      </c>
      <c r="G34" s="127"/>
      <c r="H34" s="129"/>
    </row>
    <row r="35" spans="2:8" ht="31.5" customHeight="1" thickTop="1" thickBot="1">
      <c r="B35" s="105" t="s">
        <v>46</v>
      </c>
      <c r="C35" s="105"/>
      <c r="D35" s="105"/>
      <c r="E35" s="105"/>
      <c r="F35" s="105"/>
      <c r="G35" s="106"/>
      <c r="H35" s="76">
        <f>SUM(H29:H34)</f>
        <v>0</v>
      </c>
    </row>
    <row r="36" spans="2:8" ht="27.5" customHeight="1" thickBot="1">
      <c r="B36" s="41"/>
      <c r="C36" s="41"/>
      <c r="D36" s="107" t="s">
        <v>47</v>
      </c>
      <c r="E36" s="108"/>
      <c r="F36" s="108"/>
      <c r="G36" s="109"/>
      <c r="H36" s="77">
        <f>SUM(H27,H35)</f>
        <v>0</v>
      </c>
    </row>
    <row r="37" spans="2:8" ht="27.5" customHeight="1" thickBot="1">
      <c r="D37" s="110" t="s">
        <v>58</v>
      </c>
      <c r="E37" s="111"/>
      <c r="F37" s="112"/>
      <c r="G37" s="79">
        <v>0.5</v>
      </c>
      <c r="H37" s="77">
        <f>H36*G37</f>
        <v>0</v>
      </c>
    </row>
    <row r="38" spans="2:8" ht="27.5" customHeight="1" thickBot="1">
      <c r="D38" s="110" t="s">
        <v>59</v>
      </c>
      <c r="E38" s="111"/>
      <c r="F38" s="111"/>
      <c r="G38" s="113"/>
      <c r="H38" s="77">
        <f>H36-H37</f>
        <v>0</v>
      </c>
    </row>
  </sheetData>
  <sheetProtection formatCells="0" formatColumns="0" formatRows="0" insertColumns="0" insertRows="0"/>
  <mergeCells count="37">
    <mergeCell ref="B35:G35"/>
    <mergeCell ref="D36:G36"/>
    <mergeCell ref="D37:F37"/>
    <mergeCell ref="D38:G38"/>
    <mergeCell ref="H25:H26"/>
    <mergeCell ref="B27:G27"/>
    <mergeCell ref="B29:C34"/>
    <mergeCell ref="G29:G30"/>
    <mergeCell ref="H29:H30"/>
    <mergeCell ref="G31:G32"/>
    <mergeCell ref="H31:H32"/>
    <mergeCell ref="G33:G34"/>
    <mergeCell ref="H33:H34"/>
    <mergeCell ref="C21:C26"/>
    <mergeCell ref="G21:G22"/>
    <mergeCell ref="H21:H22"/>
    <mergeCell ref="G23:G26"/>
    <mergeCell ref="H23:H24"/>
    <mergeCell ref="B6:C6"/>
    <mergeCell ref="E6:G6"/>
    <mergeCell ref="B7:C7"/>
    <mergeCell ref="E7:G7"/>
    <mergeCell ref="B12:B26"/>
    <mergeCell ref="C12:C20"/>
    <mergeCell ref="G15:G16"/>
    <mergeCell ref="H15:H16"/>
    <mergeCell ref="G17:G18"/>
    <mergeCell ref="H17:H18"/>
    <mergeCell ref="G19:G20"/>
    <mergeCell ref="H19:H20"/>
    <mergeCell ref="B5:C5"/>
    <mergeCell ref="E5:G5"/>
    <mergeCell ref="B2:G2"/>
    <mergeCell ref="B3:C3"/>
    <mergeCell ref="E3:G3"/>
    <mergeCell ref="B4:C4"/>
    <mergeCell ref="E4:G4"/>
  </mergeCells>
  <dataValidations xWindow="472" yWindow="658" count="10">
    <dataValidation allowBlank="1" showInputMessage="1" showErrorMessage="1" promptTitle="Taux de dépréciation" prompt="Saisir dans cette cellule le taux de dépréciation moyen calculé sur les 3 derniers exercices clos" sqref="E12" xr:uid="{8D8252F1-F529-4CC7-8EAA-D24BD73B10FA}"/>
    <dataValidation allowBlank="1" showInputMessage="1" showErrorMessage="1" prompt="Saisir dans cette cellule la valeur de l'inventaire taxé à 0,25% (3%)_x000a_" sqref="D16 D30" xr:uid="{D5562503-00C1-4DA3-9F9C-0F8A62B587E8}"/>
    <dataValidation allowBlank="1" showInputMessage="1" showErrorMessage="1" promptTitle="Valeur CAF des produits en stock" prompt="Saisir dans cette cellule la valeur CAF des produits présents dans le stock au 30/09/2018" sqref="D13" xr:uid="{881FA429-E578-4B11-B1D9-2F8DBB309F46}"/>
    <dataValidation allowBlank="1" showInputMessage="1" showErrorMessage="1" prompt="Saisir dans cette cellule le taux de dépréciation moyen calculé sur les 3 derniers exercices clos" sqref="E15 E17 E19 E21 E23 E25 E29 E31 E33" xr:uid="{395E934C-4421-4B36-A436-F7CC9D00BE40}"/>
    <dataValidation allowBlank="1" showInputMessage="1" showErrorMessage="1" prompt="Saisir dans cette cellule la valeur de l'inventaire taxé à 0,5% (11%) " sqref="D18 D32" xr:uid="{FAEDC631-DE1B-47B1-B2ED-BC6A936E1394}"/>
    <dataValidation allowBlank="1" showInputMessage="1" showErrorMessage="1" prompt="Saisir dans cette cellule la valeur de l'inventaire taxé à 1% (22%)_x000a_ " sqref="D20 D34" xr:uid="{8CD7C75D-D91D-48F8-8161-7E8DF2F00D18}"/>
    <dataValidation allowBlank="1" showInputMessage="1" showErrorMessage="1" prompt="Saisir dans cette cellule la valeur de matières premières en stock au 30/09/2018" sqref="D22" xr:uid="{B222B353-9A80-4B7D-A523-130D9035F013}"/>
    <dataValidation allowBlank="1" showInputMessage="1" showErrorMessage="1" prompt="Saisir dans cette cellule la valeur des encours en stock au 30/09/2018" sqref="D24" xr:uid="{BBE029F8-1846-4297-830F-9005B648F2A1}"/>
    <dataValidation allowBlank="1" showInputMessage="1" showErrorMessage="1" prompt="Saisir dans cette cellule la valeur des produits finis en stock au 30/09/2018" sqref="D26" xr:uid="{EC41E169-E792-4F54-8585-B00335201708}"/>
    <dataValidation allowBlank="1" showInputMessage="1" showErrorMessage="1" promptTitle="Taux des taxes" prompt="Saisir dans cette cellule le taux de taxes d'importation payées sur les produits en stock" sqref="G12" xr:uid="{F1AF6C8C-98FC-4E50-A906-E9BF59CB6469}"/>
  </dataValidations>
  <pageMargins left="0.23622047244094491" right="0.23622047244094491" top="0.74803149606299213" bottom="0.74803149606299213" header="0.31496062992125984" footer="0.31496062992125984"/>
  <pageSetup paperSize="9" scale="60" orientation="portrait" r:id="rId1"/>
  <headerFooter>
    <oddHeader>&amp;C&amp;G</oddHeader>
    <oddFooter>&amp;C&amp;F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E703-7482-4181-BFF4-CD943DCAD228}">
  <dimension ref="A1"/>
  <sheetViews>
    <sheetView workbookViewId="0">
      <selection activeCell="F20" sqref="F20"/>
    </sheetView>
  </sheetViews>
  <sheetFormatPr baseColWidth="10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23C4-E6AC-41D1-8133-82DD8D65B16C}">
  <dimension ref="A1:K36"/>
  <sheetViews>
    <sheetView workbookViewId="0">
      <selection sqref="A1:H9"/>
    </sheetView>
  </sheetViews>
  <sheetFormatPr baseColWidth="10" defaultRowHeight="14.5"/>
  <cols>
    <col min="2" max="2" width="10.90625" bestFit="1" customWidth="1"/>
    <col min="3" max="3" width="15" bestFit="1" customWidth="1"/>
    <col min="4" max="4" width="14" bestFit="1" customWidth="1"/>
    <col min="5" max="5" width="31.1796875" bestFit="1" customWidth="1"/>
    <col min="6" max="6" width="13.36328125" bestFit="1" customWidth="1"/>
    <col min="7" max="7" width="37.90625" bestFit="1" customWidth="1"/>
    <col min="8" max="8" width="32.81640625" bestFit="1" customWidth="1"/>
    <col min="9" max="9" width="32.08984375" bestFit="1" customWidth="1"/>
    <col min="10" max="10" width="19.54296875" bestFit="1" customWidth="1"/>
    <col min="11" max="11" width="13.36328125" bestFit="1" customWidth="1"/>
    <col min="12" max="12" width="14.453125" bestFit="1" customWidth="1"/>
    <col min="13" max="13" width="18.54296875" bestFit="1" customWidth="1"/>
    <col min="14" max="14" width="32.08984375" bestFit="1" customWidth="1"/>
    <col min="15" max="15" width="19.54296875" bestFit="1" customWidth="1"/>
  </cols>
  <sheetData>
    <row r="1" spans="1:8">
      <c r="A1" s="41" t="s">
        <v>22</v>
      </c>
    </row>
    <row r="2" spans="1:8" ht="72.5">
      <c r="A2" s="50" t="s">
        <v>52</v>
      </c>
      <c r="B2" s="27"/>
      <c r="C2" s="2" t="s">
        <v>17</v>
      </c>
      <c r="D2" s="1" t="s">
        <v>16</v>
      </c>
      <c r="E2" s="1" t="s">
        <v>18</v>
      </c>
      <c r="F2" s="1" t="s">
        <v>0</v>
      </c>
      <c r="G2" s="1" t="s">
        <v>19</v>
      </c>
      <c r="H2" s="1" t="s">
        <v>21</v>
      </c>
    </row>
    <row r="3" spans="1:8">
      <c r="A3" s="51">
        <v>0.12</v>
      </c>
      <c r="C3" s="1"/>
      <c r="D3" s="1"/>
      <c r="E3" s="1"/>
      <c r="F3" s="1"/>
      <c r="G3" s="1"/>
      <c r="H3" s="1"/>
    </row>
    <row r="4" spans="1:8">
      <c r="C4" s="3">
        <v>2.5000000000000001E-3</v>
      </c>
      <c r="D4" s="52">
        <v>20000000</v>
      </c>
      <c r="E4" s="42">
        <f>D4-D4*100/103</f>
        <v>582524.271844659</v>
      </c>
      <c r="F4" s="43">
        <f>E4/E7</f>
        <v>5.3211609996332496E-2</v>
      </c>
      <c r="G4" s="42">
        <f>D9*F4</f>
        <v>638539.31995598995</v>
      </c>
      <c r="H4" s="44">
        <f>G4/D4</f>
        <v>3.1926965997799497E-2</v>
      </c>
    </row>
    <row r="5" spans="1:8">
      <c r="C5" s="3">
        <v>5.0000000000000001E-3</v>
      </c>
      <c r="D5" s="52">
        <v>50000000</v>
      </c>
      <c r="E5" s="42">
        <f>D5-D5*100/111</f>
        <v>4954954.954954952</v>
      </c>
      <c r="F5" s="43">
        <f>E5/E7</f>
        <v>0.45261827421805406</v>
      </c>
      <c r="G5" s="42">
        <f>F5*D9</f>
        <v>5431419.2906166492</v>
      </c>
      <c r="H5" s="44">
        <f>G5/D5</f>
        <v>0.10862838581233299</v>
      </c>
    </row>
    <row r="6" spans="1:8">
      <c r="C6" s="46">
        <v>0.01</v>
      </c>
      <c r="D6" s="52">
        <v>30000000</v>
      </c>
      <c r="E6" s="42">
        <f>D6-D6*100/122</f>
        <v>5409836.0655737706</v>
      </c>
      <c r="F6" s="43">
        <f>E6/E7</f>
        <v>0.49417011578561343</v>
      </c>
      <c r="G6" s="42">
        <f>F6*D9</f>
        <v>5930041.3894273611</v>
      </c>
      <c r="H6" s="44">
        <f>G6/D6</f>
        <v>0.19766804631424537</v>
      </c>
    </row>
    <row r="7" spans="1:8">
      <c r="B7" s="1" t="s">
        <v>50</v>
      </c>
      <c r="C7" s="1"/>
      <c r="D7" s="2">
        <v>100000000</v>
      </c>
      <c r="E7" s="45">
        <f>SUM(E4:E6)</f>
        <v>10947315.292373382</v>
      </c>
      <c r="F7" s="1"/>
      <c r="G7" s="45">
        <f>SUM(G4:G6)</f>
        <v>12000000</v>
      </c>
      <c r="H7" s="1"/>
    </row>
    <row r="8" spans="1:8">
      <c r="E8" s="4"/>
      <c r="F8" s="4"/>
      <c r="G8" s="4"/>
    </row>
    <row r="9" spans="1:8">
      <c r="A9" s="47" t="s">
        <v>20</v>
      </c>
      <c r="B9" s="48"/>
      <c r="C9" s="48"/>
      <c r="D9" s="49">
        <f>D7*A3</f>
        <v>12000000</v>
      </c>
      <c r="E9" s="4"/>
      <c r="F9" s="4"/>
      <c r="G9" s="4"/>
    </row>
    <row r="10" spans="1:8">
      <c r="E10" s="4"/>
      <c r="F10" s="4"/>
      <c r="G10" s="4"/>
    </row>
    <row r="11" spans="1:8">
      <c r="A11" s="41" t="s">
        <v>23</v>
      </c>
    </row>
    <row r="12" spans="1:8" ht="29">
      <c r="A12" s="26" t="s">
        <v>51</v>
      </c>
      <c r="C12" s="2" t="s">
        <v>17</v>
      </c>
      <c r="D12" s="1" t="s">
        <v>16</v>
      </c>
    </row>
    <row r="13" spans="1:8">
      <c r="C13" s="1"/>
      <c r="D13" s="1"/>
      <c r="E13" s="4"/>
      <c r="F13" s="4"/>
      <c r="G13" s="4"/>
    </row>
    <row r="14" spans="1:8">
      <c r="C14" s="3">
        <v>2.5000000000000001E-3</v>
      </c>
      <c r="D14" s="52">
        <v>20000000</v>
      </c>
      <c r="E14" s="28"/>
      <c r="F14" s="30"/>
      <c r="G14" s="28"/>
      <c r="H14" s="31"/>
    </row>
    <row r="15" spans="1:8">
      <c r="C15" s="3">
        <v>5.0000000000000001E-3</v>
      </c>
      <c r="D15" s="52">
        <v>50000000</v>
      </c>
      <c r="E15" s="28"/>
      <c r="F15" s="30"/>
      <c r="G15" s="28"/>
      <c r="H15" s="31"/>
    </row>
    <row r="16" spans="1:8">
      <c r="C16" s="40">
        <v>0.01</v>
      </c>
      <c r="D16" s="52">
        <v>30000000</v>
      </c>
      <c r="E16" s="28"/>
      <c r="F16" s="30"/>
      <c r="G16" s="28"/>
      <c r="H16" s="31"/>
    </row>
    <row r="17" spans="1:11">
      <c r="B17" s="1" t="s">
        <v>50</v>
      </c>
      <c r="C17" s="1"/>
      <c r="D17" s="2">
        <v>100000000</v>
      </c>
      <c r="E17" s="29"/>
      <c r="F17" s="4"/>
      <c r="G17" s="29"/>
    </row>
    <row r="18" spans="1:11">
      <c r="E18" s="4"/>
      <c r="F18" s="4"/>
      <c r="G18" s="4"/>
    </row>
    <row r="19" spans="1:11">
      <c r="D19" s="25"/>
      <c r="E19" s="4"/>
      <c r="F19" s="4"/>
      <c r="G19" s="4"/>
    </row>
    <row r="22" spans="1:11">
      <c r="A22" s="33"/>
      <c r="B22" s="34"/>
      <c r="C22" s="33"/>
    </row>
    <row r="24" spans="1:11" ht="15" thickBot="1"/>
    <row r="25" spans="1:11">
      <c r="B25" s="5" t="s">
        <v>1</v>
      </c>
      <c r="C25" s="6" t="s">
        <v>2</v>
      </c>
      <c r="D25" s="6" t="s">
        <v>3</v>
      </c>
      <c r="E25" s="6" t="s">
        <v>4</v>
      </c>
      <c r="F25" s="6" t="s">
        <v>5</v>
      </c>
      <c r="G25" s="6" t="s">
        <v>6</v>
      </c>
      <c r="H25" s="6" t="s">
        <v>7</v>
      </c>
      <c r="I25" s="6" t="s">
        <v>8</v>
      </c>
      <c r="J25" s="6" t="s">
        <v>9</v>
      </c>
      <c r="K25" s="7" t="s">
        <v>10</v>
      </c>
    </row>
    <row r="26" spans="1:11">
      <c r="B26" s="8" t="s">
        <v>11</v>
      </c>
      <c r="C26" s="9">
        <v>21875208200</v>
      </c>
      <c r="D26" s="9">
        <v>366813301</v>
      </c>
      <c r="E26" s="9">
        <v>760233975</v>
      </c>
      <c r="F26" s="9">
        <v>152746348</v>
      </c>
      <c r="G26" s="9">
        <v>334567960</v>
      </c>
      <c r="H26" s="9">
        <v>510089968</v>
      </c>
      <c r="I26" s="10">
        <f>SUM(C26:H26)</f>
        <v>23999659752</v>
      </c>
      <c r="J26" s="11">
        <f>SUM(D26:G26)</f>
        <v>1614361584</v>
      </c>
      <c r="K26" s="12">
        <f>J26/I26</f>
        <v>6.7266019630360302E-2</v>
      </c>
    </row>
    <row r="27" spans="1:11">
      <c r="B27" s="8" t="s">
        <v>12</v>
      </c>
      <c r="C27" s="9">
        <v>69139096700</v>
      </c>
      <c r="D27" s="9">
        <v>7551957291</v>
      </c>
      <c r="E27" s="9">
        <v>2704482557</v>
      </c>
      <c r="F27" s="9">
        <v>550713233</v>
      </c>
      <c r="G27" s="9">
        <v>588890392</v>
      </c>
      <c r="H27" s="9">
        <v>3100719944</v>
      </c>
      <c r="I27" s="10">
        <f>SUM(C27:H27)</f>
        <v>83635860117</v>
      </c>
      <c r="J27" s="11">
        <f>SUM(D27:G27)</f>
        <v>11396043473</v>
      </c>
      <c r="K27" s="12">
        <f>J27/I27</f>
        <v>0.1362578618436856</v>
      </c>
    </row>
    <row r="28" spans="1:11">
      <c r="B28" s="8" t="s">
        <v>13</v>
      </c>
      <c r="C28" s="9">
        <v>50898336000</v>
      </c>
      <c r="D28" s="9">
        <v>9690744168</v>
      </c>
      <c r="E28" s="9">
        <v>1986332260</v>
      </c>
      <c r="F28" s="9">
        <v>422955688</v>
      </c>
      <c r="G28" s="9">
        <v>529501208</v>
      </c>
      <c r="H28" s="9">
        <v>5792655965</v>
      </c>
      <c r="I28" s="10">
        <f>SUM(C28:H28)</f>
        <v>69320525289</v>
      </c>
      <c r="J28" s="11">
        <f>SUM(D28:G28)</f>
        <v>12629533324</v>
      </c>
      <c r="K28" s="12">
        <f>J28/I28</f>
        <v>0.18219038692143458</v>
      </c>
    </row>
    <row r="29" spans="1:11">
      <c r="B29" s="13"/>
      <c r="C29" s="4"/>
      <c r="D29" s="4"/>
      <c r="E29" s="4"/>
      <c r="F29" s="4"/>
      <c r="G29" s="4"/>
      <c r="H29" s="4"/>
      <c r="I29" s="14"/>
      <c r="J29" s="4"/>
      <c r="K29" s="15"/>
    </row>
    <row r="30" spans="1:11">
      <c r="B30" s="13"/>
      <c r="C30" s="4"/>
      <c r="D30" s="4"/>
      <c r="E30" s="4"/>
      <c r="F30" s="4"/>
      <c r="G30" s="4"/>
      <c r="H30" s="4"/>
      <c r="I30" s="16"/>
      <c r="J30" s="4"/>
      <c r="K30" s="17"/>
    </row>
    <row r="31" spans="1:11">
      <c r="B31" s="13"/>
      <c r="C31" s="4"/>
      <c r="D31" s="4"/>
      <c r="E31" s="4"/>
      <c r="F31" s="4"/>
      <c r="G31" s="4"/>
      <c r="H31" s="4"/>
      <c r="I31" s="18" t="s">
        <v>14</v>
      </c>
      <c r="J31" s="19"/>
      <c r="K31" s="20" t="s">
        <v>15</v>
      </c>
    </row>
    <row r="32" spans="1:11">
      <c r="B32" s="13"/>
      <c r="C32" s="4"/>
      <c r="D32" s="4"/>
      <c r="E32" s="4"/>
      <c r="F32" s="4"/>
      <c r="G32" s="4"/>
      <c r="H32" s="4"/>
      <c r="I32" s="10">
        <f>I26*1.3</f>
        <v>31199557677.600002</v>
      </c>
      <c r="J32" s="11">
        <f>J26</f>
        <v>1614361584</v>
      </c>
      <c r="K32" s="21">
        <f>J26/I32</f>
        <v>5.1743092023354073E-2</v>
      </c>
    </row>
    <row r="33" spans="1:11">
      <c r="B33" s="13"/>
      <c r="C33" s="4"/>
      <c r="D33" s="4"/>
      <c r="E33" s="4"/>
      <c r="F33" s="4"/>
      <c r="G33" s="4"/>
      <c r="H33" s="4"/>
      <c r="I33" s="10">
        <f>I27*1.3</f>
        <v>108726618152.10001</v>
      </c>
      <c r="J33" s="11">
        <f>J27</f>
        <v>11396043473</v>
      </c>
      <c r="K33" s="21">
        <f>J27/I33</f>
        <v>0.10481373987975814</v>
      </c>
    </row>
    <row r="34" spans="1:11" ht="15" thickBot="1">
      <c r="B34" s="13"/>
      <c r="C34" s="4"/>
      <c r="D34" s="4"/>
      <c r="E34" s="4"/>
      <c r="F34" s="4"/>
      <c r="G34" s="4"/>
      <c r="H34" s="4"/>
      <c r="I34" s="22">
        <f>I28*1.3</f>
        <v>90116682875.699997</v>
      </c>
      <c r="J34" s="23">
        <f>J28</f>
        <v>12629533324</v>
      </c>
      <c r="K34" s="24">
        <f>J28/I34</f>
        <v>0.1401464514780266</v>
      </c>
    </row>
    <row r="36" spans="1:11">
      <c r="A36" s="33"/>
      <c r="B36" s="35"/>
      <c r="C36" s="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CC08-42FF-48F8-961E-99340A0C358E}">
  <dimension ref="A5:H30"/>
  <sheetViews>
    <sheetView workbookViewId="0">
      <selection activeCell="J27" sqref="J27"/>
    </sheetView>
  </sheetViews>
  <sheetFormatPr baseColWidth="10" defaultRowHeight="14.5"/>
  <cols>
    <col min="3" max="3" width="25.453125" bestFit="1" customWidth="1"/>
    <col min="4" max="4" width="13.36328125" bestFit="1" customWidth="1"/>
  </cols>
  <sheetData>
    <row r="5" spans="1:8">
      <c r="C5" t="s">
        <v>24</v>
      </c>
      <c r="D5" t="s">
        <v>48</v>
      </c>
      <c r="E5" t="s">
        <v>38</v>
      </c>
      <c r="F5" t="s">
        <v>49</v>
      </c>
      <c r="G5" t="s">
        <v>39</v>
      </c>
      <c r="H5" t="s">
        <v>43</v>
      </c>
    </row>
    <row r="6" spans="1:8">
      <c r="A6" s="133" t="s">
        <v>28</v>
      </c>
      <c r="B6" s="133" t="s">
        <v>29</v>
      </c>
      <c r="C6" t="s">
        <v>25</v>
      </c>
      <c r="D6" s="38"/>
      <c r="E6" s="36"/>
      <c r="F6" s="32"/>
      <c r="G6" s="36"/>
    </row>
    <row r="7" spans="1:8">
      <c r="A7" s="133"/>
      <c r="B7" s="133"/>
      <c r="C7" t="s">
        <v>26</v>
      </c>
      <c r="D7" s="38"/>
      <c r="E7" s="36"/>
      <c r="F7" s="32"/>
      <c r="G7" s="36"/>
    </row>
    <row r="8" spans="1:8">
      <c r="A8" s="133"/>
      <c r="B8" s="133"/>
      <c r="C8" t="s">
        <v>27</v>
      </c>
      <c r="D8" s="32"/>
      <c r="E8" s="36"/>
      <c r="F8" s="32"/>
      <c r="G8" s="36"/>
    </row>
    <row r="9" spans="1:8" ht="29">
      <c r="A9" s="133"/>
      <c r="B9" s="133"/>
      <c r="C9" s="26" t="s">
        <v>34</v>
      </c>
      <c r="E9" s="27">
        <v>0.03</v>
      </c>
      <c r="F9" s="27"/>
      <c r="G9" s="39" t="s">
        <v>40</v>
      </c>
    </row>
    <row r="10" spans="1:8">
      <c r="A10" s="133"/>
      <c r="B10" s="133"/>
      <c r="C10" s="25">
        <f>Feuil1!D4</f>
        <v>20000000</v>
      </c>
    </row>
    <row r="11" spans="1:8" ht="29">
      <c r="A11" s="133"/>
      <c r="B11" s="133"/>
      <c r="C11" s="26" t="s">
        <v>35</v>
      </c>
      <c r="E11" s="27">
        <v>0.03</v>
      </c>
      <c r="F11" s="27"/>
      <c r="G11" s="37" t="s">
        <v>41</v>
      </c>
    </row>
    <row r="12" spans="1:8">
      <c r="A12" s="133"/>
      <c r="B12" s="133"/>
      <c r="C12" s="25">
        <f>Feuil1!D5</f>
        <v>50000000</v>
      </c>
    </row>
    <row r="13" spans="1:8" ht="29">
      <c r="A13" s="133"/>
      <c r="B13" s="133"/>
      <c r="C13" s="26" t="s">
        <v>36</v>
      </c>
      <c r="E13" s="27">
        <v>0.03</v>
      </c>
      <c r="F13" s="27"/>
      <c r="G13" s="37" t="s">
        <v>42</v>
      </c>
    </row>
    <row r="14" spans="1:8">
      <c r="A14" s="133"/>
      <c r="B14" s="133"/>
      <c r="C14" s="25">
        <f>Feuil1!D6</f>
        <v>30000000</v>
      </c>
      <c r="G14" s="37"/>
    </row>
    <row r="15" spans="1:8" ht="29">
      <c r="A15" s="133"/>
      <c r="B15" s="133" t="s">
        <v>32</v>
      </c>
      <c r="C15" s="26" t="s">
        <v>33</v>
      </c>
      <c r="E15" s="27">
        <v>0.03</v>
      </c>
      <c r="F15" s="27"/>
      <c r="G15" s="37">
        <v>0.06</v>
      </c>
    </row>
    <row r="16" spans="1:8">
      <c r="A16" s="133"/>
      <c r="B16" s="134"/>
      <c r="C16" t="s">
        <v>26</v>
      </c>
    </row>
    <row r="17" spans="1:7">
      <c r="A17" s="133"/>
      <c r="B17" s="134"/>
      <c r="C17" t="s">
        <v>30</v>
      </c>
      <c r="E17" s="27">
        <v>0.03</v>
      </c>
      <c r="F17" s="27"/>
      <c r="G17" s="135">
        <v>0.02</v>
      </c>
    </row>
    <row r="18" spans="1:7">
      <c r="A18" s="133"/>
      <c r="B18" s="134"/>
      <c r="C18" t="s">
        <v>26</v>
      </c>
      <c r="G18" s="135"/>
    </row>
    <row r="19" spans="1:7">
      <c r="A19" s="133"/>
      <c r="B19" s="134"/>
      <c r="C19" t="s">
        <v>31</v>
      </c>
      <c r="E19" s="27">
        <v>0.03</v>
      </c>
      <c r="F19" s="27"/>
      <c r="G19" s="135"/>
    </row>
    <row r="20" spans="1:7">
      <c r="A20" s="133"/>
      <c r="B20" s="134"/>
      <c r="C20" t="s">
        <v>26</v>
      </c>
      <c r="G20" s="135"/>
    </row>
    <row r="21" spans="1:7">
      <c r="A21" s="132" t="s">
        <v>44</v>
      </c>
      <c r="B21" s="132"/>
      <c r="C21" s="132"/>
      <c r="D21" s="132"/>
      <c r="E21" s="132"/>
      <c r="F21" s="132"/>
      <c r="G21" s="132"/>
    </row>
    <row r="23" spans="1:7" ht="29">
      <c r="A23" s="133" t="s">
        <v>45</v>
      </c>
      <c r="C23" s="26" t="s">
        <v>34</v>
      </c>
      <c r="E23" s="27">
        <v>0.03</v>
      </c>
      <c r="F23" s="27"/>
      <c r="G23" s="39">
        <v>5.2900000000000003E-2</v>
      </c>
    </row>
    <row r="24" spans="1:7">
      <c r="A24" s="134"/>
    </row>
    <row r="25" spans="1:7" ht="29">
      <c r="A25" s="134"/>
      <c r="C25" s="26" t="s">
        <v>35</v>
      </c>
      <c r="E25" s="27">
        <v>0.03</v>
      </c>
      <c r="F25" s="27"/>
      <c r="G25" s="39">
        <v>0.1048</v>
      </c>
    </row>
    <row r="26" spans="1:7">
      <c r="A26" s="134"/>
      <c r="C26" t="s">
        <v>26</v>
      </c>
    </row>
    <row r="27" spans="1:7" ht="29">
      <c r="A27" s="134"/>
      <c r="C27" s="26" t="s">
        <v>36</v>
      </c>
      <c r="E27" s="27">
        <v>0.03</v>
      </c>
      <c r="F27" s="27"/>
      <c r="G27" s="39">
        <v>0.1401</v>
      </c>
    </row>
    <row r="28" spans="1:7">
      <c r="A28" s="134"/>
      <c r="C28" t="s">
        <v>26</v>
      </c>
      <c r="G28" s="37"/>
    </row>
    <row r="29" spans="1:7">
      <c r="A29" s="132" t="s">
        <v>46</v>
      </c>
      <c r="B29" s="132"/>
      <c r="C29" s="132"/>
      <c r="D29" s="132"/>
      <c r="E29" s="132"/>
      <c r="F29" s="132"/>
      <c r="G29" s="132"/>
    </row>
    <row r="30" spans="1:7">
      <c r="C30" t="s">
        <v>47</v>
      </c>
    </row>
  </sheetData>
  <mergeCells count="7">
    <mergeCell ref="A29:G29"/>
    <mergeCell ref="A6:A20"/>
    <mergeCell ref="B6:B14"/>
    <mergeCell ref="B15:B20"/>
    <mergeCell ref="G17:G20"/>
    <mergeCell ref="A21:G21"/>
    <mergeCell ref="A23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Calcul du remboursement</vt:lpstr>
      <vt:lpstr>Feuil2</vt:lpstr>
      <vt:lpstr>Feuil1</vt:lpstr>
      <vt:lpstr>Feuil3</vt:lpstr>
      <vt:lpstr>'Calcul du remboursement'!Zone_d_impression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Delarche</dc:creator>
  <cp:lastModifiedBy>Dao DERUY</cp:lastModifiedBy>
  <cp:lastPrinted>2018-09-07T05:42:47Z</cp:lastPrinted>
  <dcterms:created xsi:type="dcterms:W3CDTF">2018-08-30T22:43:59Z</dcterms:created>
  <dcterms:modified xsi:type="dcterms:W3CDTF">2018-09-20T00:47:52Z</dcterms:modified>
</cp:coreProperties>
</file>